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15" windowHeight="8805" activeTab="0"/>
  </bookViews>
  <sheets>
    <sheet name="Cálculo" sheetId="1" r:id="rId1"/>
    <sheet name="Influencia" sheetId="2" r:id="rId2"/>
  </sheets>
  <definedNames/>
  <calcPr fullCalcOnLoad="1"/>
</workbook>
</file>

<file path=xl/sharedStrings.xml><?xml version="1.0" encoding="utf-8"?>
<sst xmlns="http://schemas.openxmlformats.org/spreadsheetml/2006/main" count="67" uniqueCount="66">
  <si>
    <t>Zp =</t>
  </si>
  <si>
    <t>Latitud</t>
  </si>
  <si>
    <t>Rnl</t>
  </si>
  <si>
    <t>Tmax</t>
  </si>
  <si>
    <t>T</t>
  </si>
  <si>
    <t>tmin</t>
  </si>
  <si>
    <t>HR max</t>
  </si>
  <si>
    <t>Hrmin</t>
  </si>
  <si>
    <t>HR</t>
  </si>
  <si>
    <t>Vv</t>
  </si>
  <si>
    <t>Rad</t>
  </si>
  <si>
    <t>l</t>
  </si>
  <si>
    <t>g</t>
  </si>
  <si>
    <t>D</t>
  </si>
  <si>
    <t>es</t>
  </si>
  <si>
    <t>rad</t>
  </si>
  <si>
    <t>d</t>
  </si>
  <si>
    <t>Ra</t>
  </si>
  <si>
    <t>Rns</t>
  </si>
  <si>
    <t>Rso</t>
  </si>
  <si>
    <t>eo(Tmin)</t>
  </si>
  <si>
    <t>eo(Tmax)</t>
  </si>
  <si>
    <t>eo(Tmed)</t>
  </si>
  <si>
    <t>g*</t>
  </si>
  <si>
    <t>ea</t>
  </si>
  <si>
    <t>ETaero</t>
  </si>
  <si>
    <t>J (días)</t>
  </si>
  <si>
    <t>dr</t>
  </si>
  <si>
    <t>w</t>
  </si>
  <si>
    <t>Rs</t>
  </si>
  <si>
    <t>Rn</t>
  </si>
  <si>
    <t>ETrad</t>
  </si>
  <si>
    <t>Latitud en radianes</t>
  </si>
  <si>
    <t>Presión atmosférica en KPa</t>
  </si>
  <si>
    <t>P(kPa)=</t>
  </si>
  <si>
    <t>Calor latente de evaporación del agua en MJ/kg</t>
  </si>
  <si>
    <t>Constante sicrométrica en kPa/ºC</t>
  </si>
  <si>
    <t>Presión del vapor en saturación a la Tmin en kPa</t>
  </si>
  <si>
    <t>Presión del vapor en saturación a la Tmax en kPa</t>
  </si>
  <si>
    <t>Presión del vapor en saturación a la Tmed en kPa</t>
  </si>
  <si>
    <t>Presión media del vapor en saturación en kPa</t>
  </si>
  <si>
    <t>Pendiente de la curva de la presión de vapor en saturación en kPa/ºC</t>
  </si>
  <si>
    <t>Constante sicrométrica modificada en kPa/ºC</t>
  </si>
  <si>
    <t>Presión de vapor real en kPa</t>
  </si>
  <si>
    <t>Término aerodinámico de la ecuación de PM en mm/día</t>
  </si>
  <si>
    <t>Número del día del año en el calendario Juliano</t>
  </si>
  <si>
    <t>Distancia relativa inversa entre la Tierra y el Sol en rad.</t>
  </si>
  <si>
    <t>Declinación solar en radianes</t>
  </si>
  <si>
    <t>Angulo de declinación solar en radianes</t>
  </si>
  <si>
    <t>Radiación extraterrestre en MJ/m² y día</t>
  </si>
  <si>
    <t>Radiación solar o de onda corta en MJ/m² y día</t>
  </si>
  <si>
    <t>Radiación neta solar o de onda corta en MJ/m² y día</t>
  </si>
  <si>
    <t>Radiación solar con cielo despejado en MJ/m² y día</t>
  </si>
  <si>
    <t>Radiación neta de onda larga saliente en MJ/m² y día</t>
  </si>
  <si>
    <t>Radiación neta en MJ/m² y día</t>
  </si>
  <si>
    <t>Término de radiación de la ecuación de PM en mm/día</t>
  </si>
  <si>
    <t>Evapotranspiración de referencia según P-M-FAO</t>
  </si>
  <si>
    <t xml:space="preserve">PM-ETo </t>
  </si>
  <si>
    <t>msnm</t>
  </si>
  <si>
    <t>DÍA</t>
  </si>
  <si>
    <t>MES</t>
  </si>
  <si>
    <t>AÑO</t>
  </si>
  <si>
    <t>Estación de Buenavista</t>
  </si>
  <si>
    <t>Cáculo de la Eto</t>
  </si>
  <si>
    <t>media</t>
  </si>
  <si>
    <t>Introducir los datos en azul.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</si>
</sst>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9"/>
      <color indexed="8"/>
      <name val="MS Sans Serif"/>
      <family val="2"/>
    </font>
    <font>
      <sz val="8"/>
      <name val="Arial"/>
      <family val="0"/>
    </font>
    <font>
      <sz val="11"/>
      <name val="Symbol"/>
      <family val="1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9"/>
      <color indexed="10"/>
      <name val="MS Sans Serif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MS Sans Serif"/>
      <family val="2"/>
    </font>
    <font>
      <sz val="9"/>
      <name val="MS Sans Serif"/>
      <family val="2"/>
    </font>
    <font>
      <sz val="12"/>
      <color indexed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vertical="top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2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/>
    </xf>
    <xf numFmtId="2" fontId="12" fillId="0" borderId="2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2" fontId="13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L9" sqref="L9"/>
    </sheetView>
  </sheetViews>
  <sheetFormatPr defaultColWidth="11.421875" defaultRowHeight="12.75"/>
  <cols>
    <col min="1" max="1" width="57.8515625" style="0" customWidth="1"/>
    <col min="3" max="3" width="5.7109375" style="0" customWidth="1"/>
    <col min="4" max="4" width="5.57421875" style="0" customWidth="1"/>
    <col min="5" max="6" width="5.7109375" style="0" customWidth="1"/>
    <col min="7" max="8" width="6.140625" style="0" customWidth="1"/>
    <col min="9" max="9" width="5.7109375" style="0" customWidth="1"/>
    <col min="10" max="10" width="6.00390625" style="11" customWidth="1"/>
  </cols>
  <sheetData>
    <row r="1" spans="1:10" ht="12.7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4" ht="12.75">
      <c r="A3" s="19" t="s">
        <v>62</v>
      </c>
      <c r="B3" t="s">
        <v>0</v>
      </c>
      <c r="C3">
        <f>66</f>
        <v>66</v>
      </c>
      <c r="D3" t="s">
        <v>58</v>
      </c>
    </row>
    <row r="4" spans="1:3" ht="12.75">
      <c r="A4" s="6"/>
      <c r="B4" t="s">
        <v>1</v>
      </c>
      <c r="C4">
        <f>28.37</f>
        <v>28.37</v>
      </c>
    </row>
    <row r="5" spans="3:10" ht="15.75">
      <c r="C5" s="24" t="s">
        <v>65</v>
      </c>
      <c r="J5" s="11" t="s">
        <v>64</v>
      </c>
    </row>
    <row r="6" spans="2:10" ht="15">
      <c r="B6" s="1" t="s">
        <v>3</v>
      </c>
      <c r="C6" s="15">
        <v>26.700000762939453</v>
      </c>
      <c r="D6" s="15">
        <v>27.399999618530273</v>
      </c>
      <c r="E6" s="15">
        <v>28.200000762939453</v>
      </c>
      <c r="F6" s="15">
        <v>23</v>
      </c>
      <c r="G6" s="15">
        <v>24.399999618530273</v>
      </c>
      <c r="H6" s="15">
        <v>25.5</v>
      </c>
      <c r="I6" s="15">
        <v>28.5</v>
      </c>
      <c r="J6" s="12">
        <f>AVERAGE(C6:I6)</f>
        <v>26.242857251848495</v>
      </c>
    </row>
    <row r="7" spans="2:10" ht="15">
      <c r="B7" s="1" t="s">
        <v>4</v>
      </c>
      <c r="C7" s="15">
        <v>21.59916663169861</v>
      </c>
      <c r="D7" s="15">
        <v>22.511666663487752</v>
      </c>
      <c r="E7" s="15">
        <v>22.694166564941405</v>
      </c>
      <c r="F7" s="15">
        <v>20.125833304723105</v>
      </c>
      <c r="G7" s="15">
        <v>19.93000005086263</v>
      </c>
      <c r="H7" s="15">
        <v>20.453333298365276</v>
      </c>
      <c r="I7" s="15">
        <v>23.48666656812032</v>
      </c>
      <c r="J7" s="12">
        <f aca="true" t="shared" si="0" ref="J7:J13">AVERAGE(C7:I7)</f>
        <v>21.54297615459987</v>
      </c>
    </row>
    <row r="8" spans="2:10" ht="15">
      <c r="B8" s="1" t="s">
        <v>5</v>
      </c>
      <c r="C8" s="15">
        <v>17.899999618530273</v>
      </c>
      <c r="D8" s="15">
        <v>18.899999618530273</v>
      </c>
      <c r="E8" s="15">
        <v>19.700000762939453</v>
      </c>
      <c r="F8" s="15">
        <v>17.5</v>
      </c>
      <c r="G8" s="15">
        <v>16.899999618530273</v>
      </c>
      <c r="H8" s="15">
        <v>16.100000381469727</v>
      </c>
      <c r="I8" s="15">
        <v>20</v>
      </c>
      <c r="J8" s="12">
        <f t="shared" si="0"/>
        <v>18.142857142857142</v>
      </c>
    </row>
    <row r="9" spans="2:10" ht="15">
      <c r="B9" s="1" t="s">
        <v>6</v>
      </c>
      <c r="C9" s="15">
        <v>75.9000015258789</v>
      </c>
      <c r="D9" s="15">
        <v>86.30000305175781</v>
      </c>
      <c r="E9" s="15">
        <v>87.69999694824219</v>
      </c>
      <c r="F9" s="15">
        <v>95.5999984741211</v>
      </c>
      <c r="G9" s="15">
        <v>72.30000305175781</v>
      </c>
      <c r="H9" s="15">
        <v>73.80000305175781</v>
      </c>
      <c r="I9" s="15">
        <v>84.69999694824219</v>
      </c>
      <c r="J9" s="12">
        <f t="shared" si="0"/>
        <v>82.32857186453683</v>
      </c>
    </row>
    <row r="10" spans="2:10" ht="15">
      <c r="B10" s="1" t="s">
        <v>7</v>
      </c>
      <c r="C10" s="15">
        <v>59.900001525878906</v>
      </c>
      <c r="D10" s="15">
        <v>56.79999923706055</v>
      </c>
      <c r="E10" s="15">
        <v>58.599998474121094</v>
      </c>
      <c r="F10" s="15">
        <v>62.70000076293945</v>
      </c>
      <c r="G10" s="15">
        <v>54</v>
      </c>
      <c r="H10" s="15">
        <v>50.20000076293945</v>
      </c>
      <c r="I10" s="15">
        <v>56.79999923706055</v>
      </c>
      <c r="J10" s="12">
        <f t="shared" si="0"/>
        <v>57</v>
      </c>
    </row>
    <row r="11" spans="2:10" ht="15">
      <c r="B11" s="1" t="s">
        <v>8</v>
      </c>
      <c r="C11" s="15">
        <v>66.51333357493083</v>
      </c>
      <c r="D11" s="15">
        <v>71.02166636784871</v>
      </c>
      <c r="E11" s="15">
        <v>70.66166645685831</v>
      </c>
      <c r="F11" s="15">
        <v>76.44583339691162</v>
      </c>
      <c r="G11" s="15">
        <v>66.0241662979126</v>
      </c>
      <c r="H11" s="15">
        <v>62.94416659673055</v>
      </c>
      <c r="I11" s="15">
        <v>66.409166431427</v>
      </c>
      <c r="J11" s="12">
        <f t="shared" si="0"/>
        <v>68.57428558894567</v>
      </c>
    </row>
    <row r="12" spans="2:10" ht="15">
      <c r="B12" s="1" t="s">
        <v>9</v>
      </c>
      <c r="C12" s="15">
        <v>0.16833333373069764</v>
      </c>
      <c r="D12" s="15">
        <v>0.30833333482344943</v>
      </c>
      <c r="E12" s="15">
        <v>0.18750000198682149</v>
      </c>
      <c r="F12" s="15">
        <v>0.5124999985098839</v>
      </c>
      <c r="G12" s="15">
        <v>0.43833333551883696</v>
      </c>
      <c r="H12" s="15">
        <v>0.3433333357175191</v>
      </c>
      <c r="I12" s="15">
        <v>0.33166666676600776</v>
      </c>
      <c r="J12" s="12">
        <f t="shared" si="0"/>
        <v>0.3271428581504595</v>
      </c>
    </row>
    <row r="13" spans="2:10" ht="15">
      <c r="B13" s="1" t="s">
        <v>10</v>
      </c>
      <c r="C13" s="15">
        <v>180.04166666666666</v>
      </c>
      <c r="D13" s="15">
        <v>218.84166666666667</v>
      </c>
      <c r="E13" s="15">
        <v>195.70833333333334</v>
      </c>
      <c r="F13" s="15">
        <v>107.09166666666667</v>
      </c>
      <c r="G13" s="15">
        <v>143.98333333333332</v>
      </c>
      <c r="H13" s="15">
        <v>213.31666666666666</v>
      </c>
      <c r="I13" s="15">
        <v>161.08333333333334</v>
      </c>
      <c r="J13" s="12">
        <f t="shared" si="0"/>
        <v>174.2952380952381</v>
      </c>
    </row>
    <row r="14" spans="2:10" ht="12.75">
      <c r="B14" t="s">
        <v>61</v>
      </c>
      <c r="C14" s="16">
        <v>2004</v>
      </c>
      <c r="D14" s="16">
        <v>2004</v>
      </c>
      <c r="E14" s="16">
        <v>2004</v>
      </c>
      <c r="F14" s="16">
        <v>2004</v>
      </c>
      <c r="G14" s="16">
        <v>2004</v>
      </c>
      <c r="H14" s="16">
        <v>2004</v>
      </c>
      <c r="I14" s="16">
        <v>2004</v>
      </c>
      <c r="J14" s="13">
        <f>+G14</f>
        <v>2004</v>
      </c>
    </row>
    <row r="15" spans="2:10" ht="12.75">
      <c r="B15" t="s">
        <v>60</v>
      </c>
      <c r="C15" s="17">
        <v>10</v>
      </c>
      <c r="D15" s="17">
        <v>10</v>
      </c>
      <c r="E15" s="17">
        <v>10</v>
      </c>
      <c r="F15" s="17">
        <v>10</v>
      </c>
      <c r="G15" s="17">
        <v>10</v>
      </c>
      <c r="H15" s="17">
        <v>10</v>
      </c>
      <c r="I15" s="17">
        <v>10</v>
      </c>
      <c r="J15" s="10">
        <f>+F15</f>
        <v>10</v>
      </c>
    </row>
    <row r="16" spans="2:10" ht="12.75">
      <c r="B16" t="s">
        <v>59</v>
      </c>
      <c r="C16" s="17">
        <v>12</v>
      </c>
      <c r="D16" s="17">
        <v>13</v>
      </c>
      <c r="E16" s="17">
        <v>14</v>
      </c>
      <c r="F16" s="17">
        <v>15</v>
      </c>
      <c r="G16" s="17">
        <v>16</v>
      </c>
      <c r="H16" s="17">
        <v>17</v>
      </c>
      <c r="I16" s="17">
        <v>18</v>
      </c>
      <c r="J16" s="10">
        <f>AVERAGE(C16:I16)</f>
        <v>15</v>
      </c>
    </row>
    <row r="17" spans="1:10" ht="12.75">
      <c r="A17" s="4" t="s">
        <v>32</v>
      </c>
      <c r="B17" s="4" t="s">
        <v>15</v>
      </c>
      <c r="C17" s="2">
        <f>+PI()*$C$4/180</f>
        <v>0.4951499087907913</v>
      </c>
      <c r="D17" s="2">
        <f>+PI()*$C$4/180</f>
        <v>0.4951499087907913</v>
      </c>
      <c r="E17" s="2">
        <f aca="true" t="shared" si="1" ref="E17:J17">+PI()*$C$4/180</f>
        <v>0.4951499087907913</v>
      </c>
      <c r="F17" s="2">
        <f t="shared" si="1"/>
        <v>0.4951499087907913</v>
      </c>
      <c r="G17" s="2">
        <f t="shared" si="1"/>
        <v>0.4951499087907913</v>
      </c>
      <c r="H17" s="2">
        <f t="shared" si="1"/>
        <v>0.4951499087907913</v>
      </c>
      <c r="I17" s="2">
        <f t="shared" si="1"/>
        <v>0.4951499087907913</v>
      </c>
      <c r="J17" s="18">
        <f t="shared" si="1"/>
        <v>0.4951499087907913</v>
      </c>
    </row>
    <row r="18" spans="1:10" ht="12.75">
      <c r="A18" s="4" t="s">
        <v>33</v>
      </c>
      <c r="B18" s="4" t="s">
        <v>34</v>
      </c>
      <c r="C18" s="2">
        <f>101.3*((293-0.0065*$C$3)/293)^5.26</f>
        <v>100.52226707656533</v>
      </c>
      <c r="D18" s="2">
        <f>101.3*((293-0.0065*$C$3)/293)^5.26</f>
        <v>100.52226707656533</v>
      </c>
      <c r="E18" s="2">
        <f aca="true" t="shared" si="2" ref="E18:J18">101.3*((293-0.0065*$C$3)/293)^5.26</f>
        <v>100.52226707656533</v>
      </c>
      <c r="F18" s="2">
        <f t="shared" si="2"/>
        <v>100.52226707656533</v>
      </c>
      <c r="G18" s="2">
        <f t="shared" si="2"/>
        <v>100.52226707656533</v>
      </c>
      <c r="H18" s="2">
        <f t="shared" si="2"/>
        <v>100.52226707656533</v>
      </c>
      <c r="I18" s="2">
        <f t="shared" si="2"/>
        <v>100.52226707656533</v>
      </c>
      <c r="J18" s="18">
        <f t="shared" si="2"/>
        <v>100.52226707656533</v>
      </c>
    </row>
    <row r="19" spans="1:10" ht="15">
      <c r="A19" s="4" t="s">
        <v>35</v>
      </c>
      <c r="B19" s="5" t="s">
        <v>11</v>
      </c>
      <c r="C19" s="2">
        <f>2.501-(2.361*C7/1000)</f>
        <v>2.4500043675825594</v>
      </c>
      <c r="D19" s="2">
        <f>2.501-(2.361*D7/1000)</f>
        <v>2.4478499550075052</v>
      </c>
      <c r="E19" s="2">
        <f aca="true" t="shared" si="3" ref="E19:J19">2.501-(2.361*E7/1000)</f>
        <v>2.447419072740173</v>
      </c>
      <c r="F19" s="2">
        <f t="shared" si="3"/>
        <v>2.453482907567549</v>
      </c>
      <c r="G19" s="2">
        <f t="shared" si="3"/>
        <v>2.453945269879913</v>
      </c>
      <c r="H19" s="2">
        <f t="shared" si="3"/>
        <v>2.4527096800825596</v>
      </c>
      <c r="I19" s="2">
        <f t="shared" si="3"/>
        <v>2.445547980232668</v>
      </c>
      <c r="J19" s="18">
        <f t="shared" si="3"/>
        <v>2.4501370332989896</v>
      </c>
    </row>
    <row r="20" spans="1:10" ht="15">
      <c r="A20" s="4" t="s">
        <v>36</v>
      </c>
      <c r="B20" s="5" t="s">
        <v>12</v>
      </c>
      <c r="C20" s="2">
        <f>(1.013/(1000*0.622))*C18/C19</f>
        <v>0.06682123172096167</v>
      </c>
      <c r="D20" s="2">
        <f>(1.013/(1000*0.622))*D18/D19</f>
        <v>0.06688004272022482</v>
      </c>
      <c r="E20" s="2">
        <f aca="true" t="shared" si="4" ref="E20:J20">(1.013/(1000*0.622))*E18/E19</f>
        <v>0.06689181733813458</v>
      </c>
      <c r="F20" s="2">
        <f t="shared" si="4"/>
        <v>0.06672649279872558</v>
      </c>
      <c r="G20" s="2">
        <f t="shared" si="4"/>
        <v>0.06671392046637366</v>
      </c>
      <c r="H20" s="2">
        <f t="shared" si="4"/>
        <v>0.06674752861826341</v>
      </c>
      <c r="I20" s="2">
        <f t="shared" si="4"/>
        <v>0.06694299637009243</v>
      </c>
      <c r="J20" s="18">
        <f t="shared" si="4"/>
        <v>0.06681761360227748</v>
      </c>
    </row>
    <row r="21" spans="1:10" ht="12.75">
      <c r="A21" s="4" t="s">
        <v>37</v>
      </c>
      <c r="B21" s="4" t="s">
        <v>20</v>
      </c>
      <c r="C21" s="2">
        <f>0.6108*EXP(17.27*C8/(C8+237.3))</f>
        <v>2.051047169777512</v>
      </c>
      <c r="D21" s="2">
        <f>0.6108*EXP(17.27*D8/(D8+237.3))</f>
        <v>2.1837217894549434</v>
      </c>
      <c r="E21" s="2">
        <f aca="true" t="shared" si="5" ref="E21:J21">0.6108*EXP(17.27*E8/(E8+237.3))</f>
        <v>2.295208479717351</v>
      </c>
      <c r="F21" s="2">
        <f t="shared" si="5"/>
        <v>1.9999869748999506</v>
      </c>
      <c r="G21" s="2">
        <f t="shared" si="5"/>
        <v>1.9254835558818015</v>
      </c>
      <c r="H21" s="2">
        <f t="shared" si="5"/>
        <v>1.8299332889790036</v>
      </c>
      <c r="I21" s="2">
        <f t="shared" si="5"/>
        <v>2.338281270927446</v>
      </c>
      <c r="J21" s="18">
        <f t="shared" si="5"/>
        <v>2.0826017468069815</v>
      </c>
    </row>
    <row r="22" spans="1:10" ht="12.75">
      <c r="A22" s="4" t="s">
        <v>38</v>
      </c>
      <c r="B22" s="4" t="s">
        <v>21</v>
      </c>
      <c r="C22" s="2">
        <f>0.6108*EXP(17.27*C6/(C6+237.3))</f>
        <v>3.503068641986718</v>
      </c>
      <c r="D22" s="2">
        <f>0.6108*EXP(17.27*D6/(D6+237.3))</f>
        <v>3.6498675785466452</v>
      </c>
      <c r="E22" s="2">
        <f aca="true" t="shared" si="6" ref="E22:J22">0.6108*EXP(17.27*E6/(E6+237.3))</f>
        <v>3.8241721876785295</v>
      </c>
      <c r="F22" s="2">
        <f t="shared" si="6"/>
        <v>2.809437622397069</v>
      </c>
      <c r="G22" s="2">
        <f t="shared" si="6"/>
        <v>3.0563125832512976</v>
      </c>
      <c r="H22" s="2">
        <f t="shared" si="6"/>
        <v>3.263356619324485</v>
      </c>
      <c r="I22" s="2">
        <f t="shared" si="6"/>
        <v>3.891379531185216</v>
      </c>
      <c r="J22" s="18">
        <f t="shared" si="6"/>
        <v>3.410000271945632</v>
      </c>
    </row>
    <row r="23" spans="1:10" ht="12.75">
      <c r="A23" s="4" t="s">
        <v>39</v>
      </c>
      <c r="B23" s="4" t="s">
        <v>22</v>
      </c>
      <c r="C23" s="2">
        <f>0.6108*EXP(17.27*C7/(C7+237.3))</f>
        <v>2.5800212645006977</v>
      </c>
      <c r="D23" s="2">
        <f>0.6108*EXP(17.27*D7/(D7+237.3))</f>
        <v>2.727518920742215</v>
      </c>
      <c r="E23" s="2">
        <f aca="true" t="shared" si="7" ref="E23:J23">0.6108*EXP(17.27*E7/(E7+237.3))</f>
        <v>2.7578861190901227</v>
      </c>
      <c r="F23" s="2">
        <f t="shared" si="7"/>
        <v>2.35655731685955</v>
      </c>
      <c r="G23" s="2">
        <f t="shared" si="7"/>
        <v>2.328168217774076</v>
      </c>
      <c r="H23" s="2">
        <f t="shared" si="7"/>
        <v>2.404710249154528</v>
      </c>
      <c r="I23" s="2">
        <f t="shared" si="7"/>
        <v>2.8932053990306525</v>
      </c>
      <c r="J23" s="18">
        <f t="shared" si="7"/>
        <v>2.5711708607508577</v>
      </c>
    </row>
    <row r="24" spans="1:10" ht="12.75">
      <c r="A24" s="4" t="s">
        <v>40</v>
      </c>
      <c r="B24" s="4" t="s">
        <v>14</v>
      </c>
      <c r="C24" s="2">
        <f>+(C21+C22)/2</f>
        <v>2.777057905882115</v>
      </c>
      <c r="D24" s="2">
        <f>+(D21+D22)/2</f>
        <v>2.916794684000794</v>
      </c>
      <c r="E24" s="2">
        <f aca="true" t="shared" si="8" ref="E24:J24">+(E21+E22)/2</f>
        <v>3.05969033369794</v>
      </c>
      <c r="F24" s="2">
        <f t="shared" si="8"/>
        <v>2.40471229864851</v>
      </c>
      <c r="G24" s="2">
        <f t="shared" si="8"/>
        <v>2.4908980695665495</v>
      </c>
      <c r="H24" s="2">
        <f t="shared" si="8"/>
        <v>2.5466449541517444</v>
      </c>
      <c r="I24" s="2">
        <f t="shared" si="8"/>
        <v>3.114830401056331</v>
      </c>
      <c r="J24" s="18">
        <f t="shared" si="8"/>
        <v>2.7463010093763067</v>
      </c>
    </row>
    <row r="25" spans="1:10" ht="15">
      <c r="A25" s="4" t="s">
        <v>41</v>
      </c>
      <c r="B25" s="5" t="s">
        <v>13</v>
      </c>
      <c r="C25" s="7">
        <f>4098*C23/(C7+237.3)^2</f>
        <v>0.15773712995038944</v>
      </c>
      <c r="D25" s="7">
        <f>4098*D23/(D7+237.3)^2</f>
        <v>0.16558554746838972</v>
      </c>
      <c r="E25" s="7">
        <f aca="true" t="shared" si="9" ref="E25:J25">4098*E23/(E7+237.3)^2</f>
        <v>0.16719414903507956</v>
      </c>
      <c r="F25" s="7">
        <f t="shared" si="9"/>
        <v>0.14572890673292874</v>
      </c>
      <c r="G25" s="7">
        <f t="shared" si="9"/>
        <v>0.14419263382797062</v>
      </c>
      <c r="H25" s="7">
        <f t="shared" si="9"/>
        <v>0.14832902013694002</v>
      </c>
      <c r="I25" s="7">
        <f t="shared" si="9"/>
        <v>0.17433334156869704</v>
      </c>
      <c r="J25" s="7">
        <f t="shared" si="9"/>
        <v>0.15726429134994613</v>
      </c>
    </row>
    <row r="26" spans="1:10" ht="15">
      <c r="A26" s="4" t="s">
        <v>42</v>
      </c>
      <c r="B26" s="5" t="s">
        <v>23</v>
      </c>
      <c r="C26" s="7">
        <f>+C20*(1+0.34*C12)</f>
        <v>0.07064563355881918</v>
      </c>
      <c r="D26" s="7">
        <f>+D20*(1+0.34*D12)</f>
        <v>0.0738913005659458</v>
      </c>
      <c r="E26" s="7">
        <f aca="true" t="shared" si="10" ref="E26:J26">+E20*(1+0.34*E12)</f>
        <v>0.07115617073862739</v>
      </c>
      <c r="F26" s="7">
        <f t="shared" si="10"/>
        <v>0.07835358413509724</v>
      </c>
      <c r="G26" s="7">
        <f t="shared" si="10"/>
        <v>0.0766565184627854</v>
      </c>
      <c r="H26" s="7">
        <f t="shared" si="10"/>
        <v>0.07453919017974245</v>
      </c>
      <c r="I26" s="7">
        <f t="shared" si="10"/>
        <v>0.07449193492968759</v>
      </c>
      <c r="J26" s="7">
        <f t="shared" si="10"/>
        <v>0.07424964133241578</v>
      </c>
    </row>
    <row r="27" spans="1:10" ht="12.75">
      <c r="A27" s="4" t="s">
        <v>43</v>
      </c>
      <c r="B27" s="4" t="s">
        <v>24</v>
      </c>
      <c r="C27" s="7">
        <f>+(0.5*C21*C9/100)+(0.5*C22*C10/100)</f>
        <v>1.8275415015801286</v>
      </c>
      <c r="D27" s="7">
        <f>+(0.5*D21*D9/100)+(0.5*D22*D10/100)</f>
        <v>1.9788383638548657</v>
      </c>
      <c r="E27" s="7">
        <f aca="true" t="shared" si="11" ref="E27:J27">+(0.5*E21*E9/100)+(0.5*E22*E10/100)</f>
        <v>2.126931305147647</v>
      </c>
      <c r="F27" s="7">
        <f t="shared" si="11"/>
        <v>1.8367524640821218</v>
      </c>
      <c r="G27" s="7">
        <f t="shared" si="11"/>
        <v>1.5212667323096691</v>
      </c>
      <c r="H27" s="7">
        <f t="shared" si="11"/>
        <v>1.4943479354549818</v>
      </c>
      <c r="I27" s="7">
        <f t="shared" si="11"/>
        <v>2.095413854570599</v>
      </c>
      <c r="J27" s="7">
        <f t="shared" si="11"/>
        <v>1.8291382153905476</v>
      </c>
    </row>
    <row r="28" spans="1:10" ht="12.75">
      <c r="A28" s="4" t="s">
        <v>44</v>
      </c>
      <c r="B28" s="4" t="s">
        <v>25</v>
      </c>
      <c r="C28" s="7">
        <f>+(C20*900*C12*(C24-C27))/((C25+C26)*(C7+273.16))</f>
        <v>0.1427903766265329</v>
      </c>
      <c r="D28" s="7">
        <f>+(D20*900*D12*(D24-D27))/((D25+D26)*(D7+273.16))</f>
        <v>0.24584925849872905</v>
      </c>
      <c r="E28" s="7">
        <f aca="true" t="shared" si="12" ref="E28:J28">+(E20*900*E12*(E24-E27))/((E25+E26)*(E7+273.16))</f>
        <v>0.14931134715868197</v>
      </c>
      <c r="F28" s="7">
        <f t="shared" si="12"/>
        <v>0.2659826395172579</v>
      </c>
      <c r="G28" s="7">
        <f t="shared" si="12"/>
        <v>0.3942515213698183</v>
      </c>
      <c r="H28" s="7">
        <f t="shared" si="12"/>
        <v>0.3316714684486437</v>
      </c>
      <c r="I28" s="7">
        <f t="shared" si="12"/>
        <v>0.27597338067521526</v>
      </c>
      <c r="J28" s="7">
        <f t="shared" si="12"/>
        <v>0.26445737840135697</v>
      </c>
    </row>
    <row r="29" spans="1:10" s="3" customFormat="1" ht="12.75">
      <c r="A29" s="9" t="s">
        <v>45</v>
      </c>
      <c r="B29" s="9" t="s">
        <v>26</v>
      </c>
      <c r="C29" s="8">
        <f>+INT(275*C15/9)-(INT((9+C15)/12))*(1-INT((C14+2-4*INT(C14/4))/3))+C16-30</f>
        <v>286</v>
      </c>
      <c r="D29" s="8">
        <f>+INT(275*D15/9)-(INT((9+D15)/12))*(1-INT((D14+2-4*INT(D14/4))/3))+D16-30</f>
        <v>287</v>
      </c>
      <c r="E29" s="8">
        <f aca="true" t="shared" si="13" ref="E29:J29">+INT(275*E15/9)-(INT((9+E15)/12))*(1-INT((E14+2-4*INT(E14/4))/3))+E16-30</f>
        <v>288</v>
      </c>
      <c r="F29" s="8">
        <f t="shared" si="13"/>
        <v>289</v>
      </c>
      <c r="G29" s="8">
        <f t="shared" si="13"/>
        <v>290</v>
      </c>
      <c r="H29" s="8">
        <f t="shared" si="13"/>
        <v>291</v>
      </c>
      <c r="I29" s="8">
        <f t="shared" si="13"/>
        <v>292</v>
      </c>
      <c r="J29" s="8">
        <f t="shared" si="13"/>
        <v>289</v>
      </c>
    </row>
    <row r="30" spans="1:10" ht="12.75">
      <c r="A30" s="4" t="s">
        <v>46</v>
      </c>
      <c r="B30" s="4" t="s">
        <v>27</v>
      </c>
      <c r="C30" s="7">
        <f>1+0.033*COS(2*PI()*C29/365)</f>
        <v>1.0069073833167805</v>
      </c>
      <c r="D30" s="7">
        <f>1+0.033*COS(2*PI()*D29/365)</f>
        <v>1.0074618176217736</v>
      </c>
      <c r="E30" s="7">
        <f aca="true" t="shared" si="14" ref="E30:J30">1+0.033*COS(2*PI()*E29/365)</f>
        <v>1.0080140408291658</v>
      </c>
      <c r="F30" s="7">
        <f t="shared" si="14"/>
        <v>1.0085638893033033</v>
      </c>
      <c r="G30" s="7">
        <f t="shared" si="14"/>
        <v>1.0091112001122164</v>
      </c>
      <c r="H30" s="7">
        <f t="shared" si="14"/>
        <v>1.0096558110759004</v>
      </c>
      <c r="I30" s="7">
        <f t="shared" si="14"/>
        <v>1.0101975608143732</v>
      </c>
      <c r="J30" s="7">
        <f t="shared" si="14"/>
        <v>1.0085638893033033</v>
      </c>
    </row>
    <row r="31" spans="1:10" ht="15">
      <c r="A31" s="4" t="s">
        <v>47</v>
      </c>
      <c r="B31" s="5" t="s">
        <v>16</v>
      </c>
      <c r="C31" s="7">
        <f>0.409*SIN(2*PI()*C29/365-1.39)</f>
        <v>-0.1561287192018693</v>
      </c>
      <c r="D31" s="7">
        <f>0.409*SIN(2*PI()*D29/365-1.39)</f>
        <v>-0.16261270977657588</v>
      </c>
      <c r="E31" s="7">
        <f aca="true" t="shared" si="15" ref="E31:J31">0.409*SIN(2*PI()*E29/365-1.39)</f>
        <v>-0.1690485146959063</v>
      </c>
      <c r="F31" s="7">
        <f t="shared" si="15"/>
        <v>-0.1754342268919662</v>
      </c>
      <c r="G31" s="7">
        <f t="shared" si="15"/>
        <v>-0.18176795414041763</v>
      </c>
      <c r="H31" s="7">
        <f t="shared" si="15"/>
        <v>-0.18804781962118322</v>
      </c>
      <c r="I31" s="7">
        <f t="shared" si="15"/>
        <v>-0.19427196247459103</v>
      </c>
      <c r="J31" s="7">
        <f t="shared" si="15"/>
        <v>-0.1754342268919662</v>
      </c>
    </row>
    <row r="32" spans="1:10" ht="15">
      <c r="A32" s="4" t="s">
        <v>48</v>
      </c>
      <c r="B32" s="5" t="s">
        <v>28</v>
      </c>
      <c r="C32" s="7">
        <f>ACOS(-TAN(C17)*TAN(C31))</f>
        <v>1.48568893488704</v>
      </c>
      <c r="D32" s="7">
        <f>ACOS(-TAN(D17)*TAN(D31))</f>
        <v>1.4820833540731968</v>
      </c>
      <c r="E32" s="7">
        <f aca="true" t="shared" si="16" ref="E32:J32">ACOS(-TAN(E17)*TAN(E31))</f>
        <v>1.4784958275603195</v>
      </c>
      <c r="F32" s="7">
        <f t="shared" si="16"/>
        <v>1.474927245249199</v>
      </c>
      <c r="G32" s="7">
        <f t="shared" si="16"/>
        <v>1.471378511463338</v>
      </c>
      <c r="H32" s="7">
        <f t="shared" si="16"/>
        <v>1.4678505451917145</v>
      </c>
      <c r="I32" s="7">
        <f t="shared" si="16"/>
        <v>1.4643442802888815</v>
      </c>
      <c r="J32" s="7">
        <f t="shared" si="16"/>
        <v>1.474927245249199</v>
      </c>
    </row>
    <row r="33" spans="1:10" ht="12.75">
      <c r="A33" s="4" t="s">
        <v>49</v>
      </c>
      <c r="B33" s="4" t="s">
        <v>17</v>
      </c>
      <c r="C33" s="7">
        <f>(118.08/PI())*C30*(C32*SIN(C17)*SIN(C31)+COS(C17)*COS(C31)*SIN(C32))</f>
        <v>28.621830276023562</v>
      </c>
      <c r="D33" s="7">
        <f>(118.08/PI())*D30*(D32*SIN(D17)*SIN(D31)+COS(D17)*COS(D31)*SIN(D32))</f>
        <v>28.432511803868845</v>
      </c>
      <c r="E33" s="7">
        <f aca="true" t="shared" si="17" ref="E33:J33">(118.08/PI())*E30*(E32*SIN(E17)*SIN(E31)+COS(E17)*COS(E31)*SIN(E32))</f>
        <v>28.243670065224702</v>
      </c>
      <c r="F33" s="7">
        <f t="shared" si="17"/>
        <v>28.05539093509411</v>
      </c>
      <c r="G33" s="7">
        <f t="shared" si="17"/>
        <v>27.867760522155454</v>
      </c>
      <c r="H33" s="7">
        <f t="shared" si="17"/>
        <v>27.680865094826334</v>
      </c>
      <c r="I33" s="7">
        <f t="shared" si="17"/>
        <v>27.494791007518316</v>
      </c>
      <c r="J33" s="7">
        <f t="shared" si="17"/>
        <v>28.05539093509411</v>
      </c>
    </row>
    <row r="34" spans="1:10" ht="12.75">
      <c r="A34" s="4" t="s">
        <v>50</v>
      </c>
      <c r="B34" s="4" t="s">
        <v>29</v>
      </c>
      <c r="C34" s="7">
        <f>C13*0.0864</f>
        <v>15.5556</v>
      </c>
      <c r="D34" s="7">
        <f>D13*0.0864</f>
        <v>18.90792</v>
      </c>
      <c r="E34" s="7">
        <f aca="true" t="shared" si="18" ref="E34:J34">E13*0.0864</f>
        <v>16.909200000000002</v>
      </c>
      <c r="F34" s="7">
        <f t="shared" si="18"/>
        <v>9.25272</v>
      </c>
      <c r="G34" s="7">
        <f t="shared" si="18"/>
        <v>12.440159999999999</v>
      </c>
      <c r="H34" s="7">
        <f t="shared" si="18"/>
        <v>18.43056</v>
      </c>
      <c r="I34" s="7">
        <f t="shared" si="18"/>
        <v>13.917600000000002</v>
      </c>
      <c r="J34" s="7">
        <f t="shared" si="18"/>
        <v>15.059108571428572</v>
      </c>
    </row>
    <row r="35" spans="1:10" ht="12.75">
      <c r="A35" s="4" t="s">
        <v>51</v>
      </c>
      <c r="B35" s="4" t="s">
        <v>18</v>
      </c>
      <c r="C35" s="7">
        <f>(1-0.23)*C34</f>
        <v>11.977812</v>
      </c>
      <c r="D35" s="7">
        <f>(1-0.23)*D34</f>
        <v>14.559098400000002</v>
      </c>
      <c r="E35" s="7">
        <f aca="true" t="shared" si="19" ref="E35:J35">(1-0.23)*E34</f>
        <v>13.020084000000002</v>
      </c>
      <c r="F35" s="7">
        <f t="shared" si="19"/>
        <v>7.1245944</v>
      </c>
      <c r="G35" s="7">
        <f t="shared" si="19"/>
        <v>9.578923199999998</v>
      </c>
      <c r="H35" s="7">
        <f t="shared" si="19"/>
        <v>14.1915312</v>
      </c>
      <c r="I35" s="7">
        <f t="shared" si="19"/>
        <v>10.716552000000002</v>
      </c>
      <c r="J35" s="7">
        <f t="shared" si="19"/>
        <v>11.5955136</v>
      </c>
    </row>
    <row r="36" spans="1:10" ht="12.75">
      <c r="A36" s="4" t="s">
        <v>52</v>
      </c>
      <c r="B36" s="4" t="s">
        <v>19</v>
      </c>
      <c r="C36" s="7">
        <f>(0.75+2*10^-5*$C$3)*C33</f>
        <v>21.504153522982023</v>
      </c>
      <c r="D36" s="7">
        <f>(0.75+2*10^-5*$C$3)*D33</f>
        <v>21.36191476848274</v>
      </c>
      <c r="E36" s="7">
        <f aca="true" t="shared" si="20" ref="E36:J36">(0.75+2*10^-5*$C$3)*E33</f>
        <v>21.220034193404622</v>
      </c>
      <c r="F36" s="7">
        <f t="shared" si="20"/>
        <v>21.078576317354905</v>
      </c>
      <c r="G36" s="7">
        <f t="shared" si="20"/>
        <v>20.937605835505835</v>
      </c>
      <c r="H36" s="7">
        <f t="shared" si="20"/>
        <v>20.797187563044922</v>
      </c>
      <c r="I36" s="7">
        <f t="shared" si="20"/>
        <v>20.65738637976866</v>
      </c>
      <c r="J36" s="7">
        <f t="shared" si="20"/>
        <v>21.078576317354905</v>
      </c>
    </row>
    <row r="37" spans="1:10" ht="12.75">
      <c r="A37" s="4" t="s">
        <v>53</v>
      </c>
      <c r="B37" s="4" t="s">
        <v>2</v>
      </c>
      <c r="C37" s="7">
        <f>4.903*(10^-9)*((C6+273.16)^4+(C8+273.16)^4)*(0.34-0.14*SQRT(C27))*(1.35*(C34/C36)-0.35)/2</f>
        <v>3.533626627453278</v>
      </c>
      <c r="D37" s="7">
        <f>4.903*(10^-9)*((D6+273.16)^4+(D8+273.16)^4)*(0.34-0.14*SQRT(D27))*(1.35*(D34/D36)-0.35)/2</f>
        <v>4.574204846307271</v>
      </c>
      <c r="E37" s="7">
        <f aca="true" t="shared" si="21" ref="E37:J37">4.903*(10^-9)*((E6+273.16)^4+(E8+273.16)^4)*(0.34-0.14*SQRT(E27))*(1.35*(E34/E36)-0.35)/2</f>
        <v>3.770738389446691</v>
      </c>
      <c r="F37" s="7">
        <f t="shared" si="21"/>
        <v>1.3253549951922596</v>
      </c>
      <c r="G37" s="7">
        <f t="shared" si="21"/>
        <v>2.76664839824993</v>
      </c>
      <c r="H37" s="7">
        <f t="shared" si="21"/>
        <v>5.240445514033479</v>
      </c>
      <c r="I37" s="7">
        <f t="shared" si="21"/>
        <v>2.951570765198038</v>
      </c>
      <c r="J37" s="7">
        <f t="shared" si="21"/>
        <v>3.457868684019907</v>
      </c>
    </row>
    <row r="38" spans="1:10" ht="12.75">
      <c r="A38" s="4" t="s">
        <v>54</v>
      </c>
      <c r="B38" s="4" t="s">
        <v>30</v>
      </c>
      <c r="C38" s="7">
        <f>+C35-C37</f>
        <v>8.444185372546722</v>
      </c>
      <c r="D38" s="7">
        <f>+D35-D37</f>
        <v>9.98489355369273</v>
      </c>
      <c r="E38" s="7">
        <f aca="true" t="shared" si="22" ref="E38:J38">+E35-E37</f>
        <v>9.249345610553311</v>
      </c>
      <c r="F38" s="7">
        <f t="shared" si="22"/>
        <v>5.799239404807741</v>
      </c>
      <c r="G38" s="7">
        <f t="shared" si="22"/>
        <v>6.8122748017500685</v>
      </c>
      <c r="H38" s="7">
        <f t="shared" si="22"/>
        <v>8.951085685966522</v>
      </c>
      <c r="I38" s="7">
        <f t="shared" si="22"/>
        <v>7.764981234801963</v>
      </c>
      <c r="J38" s="7">
        <f t="shared" si="22"/>
        <v>8.137644915980093</v>
      </c>
    </row>
    <row r="39" spans="1:10" ht="12.75">
      <c r="A39" s="4" t="s">
        <v>55</v>
      </c>
      <c r="B39" s="4" t="s">
        <v>31</v>
      </c>
      <c r="C39" s="7">
        <f>0.408*C25*C38/(C25+C26)</f>
        <v>2.3795154693247964</v>
      </c>
      <c r="D39" s="7">
        <f>0.408*D25*D38/(D25+D26)</f>
        <v>2.816842063279617</v>
      </c>
      <c r="E39" s="7">
        <f aca="true" t="shared" si="23" ref="E39:J39">0.408*E25*E38/(E25+E26)</f>
        <v>2.647137539995981</v>
      </c>
      <c r="F39" s="7">
        <f t="shared" si="23"/>
        <v>1.5387532535413382</v>
      </c>
      <c r="G39" s="7">
        <f t="shared" si="23"/>
        <v>1.8146783586032011</v>
      </c>
      <c r="H39" s="7">
        <f t="shared" si="23"/>
        <v>2.4306021615484865</v>
      </c>
      <c r="I39" s="7">
        <f t="shared" si="23"/>
        <v>2.2196603943616515</v>
      </c>
      <c r="J39" s="7">
        <f t="shared" si="23"/>
        <v>2.2553393051802844</v>
      </c>
    </row>
    <row r="40" spans="1:10" ht="12.75">
      <c r="A40" s="4" t="s">
        <v>56</v>
      </c>
      <c r="B40" s="4" t="s">
        <v>57</v>
      </c>
      <c r="C40" s="7">
        <f>+C39+C28</f>
        <v>2.5223058459513292</v>
      </c>
      <c r="D40" s="7">
        <f>+D39+D28</f>
        <v>3.062691321778346</v>
      </c>
      <c r="E40" s="7">
        <f aca="true" t="shared" si="24" ref="E40:J40">+E39+E28</f>
        <v>2.796448887154663</v>
      </c>
      <c r="F40" s="7">
        <f t="shared" si="24"/>
        <v>1.8047358930585962</v>
      </c>
      <c r="G40" s="7">
        <f t="shared" si="24"/>
        <v>2.2089298799730193</v>
      </c>
      <c r="H40" s="7">
        <f t="shared" si="24"/>
        <v>2.7622736299971304</v>
      </c>
      <c r="I40" s="7">
        <f t="shared" si="24"/>
        <v>2.495633775036867</v>
      </c>
      <c r="J40" s="14">
        <f t="shared" si="24"/>
        <v>2.5197966835816414</v>
      </c>
    </row>
    <row r="41" spans="3:9" ht="12.75">
      <c r="C41" s="21">
        <f>AVERAGE(C40:I40)</f>
        <v>2.5218598904214216</v>
      </c>
      <c r="D41" s="22"/>
      <c r="E41" s="22"/>
      <c r="F41" s="22"/>
      <c r="G41" s="22"/>
      <c r="H41" s="22"/>
      <c r="I41" s="22"/>
    </row>
    <row r="42" spans="3:9" ht="12.75">
      <c r="C42" s="23" t="s">
        <v>64</v>
      </c>
      <c r="D42" s="23"/>
      <c r="E42" s="23"/>
      <c r="F42" s="23"/>
      <c r="G42" s="23"/>
      <c r="H42" s="23"/>
      <c r="I42" s="23"/>
    </row>
  </sheetData>
  <mergeCells count="3">
    <mergeCell ref="A1:J2"/>
    <mergeCell ref="C41:I41"/>
    <mergeCell ref="C42:I4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ClementeM</dc:creator>
  <cp:keywords/>
  <dc:description/>
  <cp:lastModifiedBy>Clemente Méndez Hernández</cp:lastModifiedBy>
  <cp:lastPrinted>2008-11-27T10:58:28Z</cp:lastPrinted>
  <dcterms:created xsi:type="dcterms:W3CDTF">2006-11-13T09:34:17Z</dcterms:created>
  <dcterms:modified xsi:type="dcterms:W3CDTF">2014-04-01T06:10:36Z</dcterms:modified>
  <cp:category/>
  <cp:version/>
  <cp:contentType/>
  <cp:contentStatus/>
</cp:coreProperties>
</file>